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elta.sim.sise/webdav/8bb80676ef2e89755d5bcc1ebebd2d794358cf13/47702194922/316eefab-f664-4d1f-a3b6-ed495b0e48b5/"/>
    </mc:Choice>
  </mc:AlternateContent>
  <xr:revisionPtr revIDLastSave="0" documentId="13_ncr:1_{128FA30E-C4EB-4EB5-9C81-EAEAD7C61C1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egevuskava ja eelarve nov. 25 " sheetId="6" r:id="rId1"/>
  </sheets>
  <definedNames>
    <definedName name="_xlnm._FilterDatabase" localSheetId="0" hidden="1">'Tegevuskava ja eelarve nov. 25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" l="1"/>
  <c r="F11" i="6"/>
  <c r="F10" i="6"/>
  <c r="F9" i="6"/>
  <c r="L8" i="6"/>
  <c r="L5" i="6" s="1"/>
  <c r="K12" i="6" l="1"/>
  <c r="M12" i="6" s="1"/>
  <c r="K11" i="6"/>
  <c r="M11" i="6" s="1"/>
  <c r="K10" i="6"/>
  <c r="M10" i="6" s="1"/>
  <c r="K9" i="6"/>
  <c r="J8" i="6"/>
  <c r="I8" i="6"/>
  <c r="H8" i="6"/>
  <c r="G8" i="6"/>
  <c r="G13" i="6" s="1"/>
  <c r="F8" i="6"/>
  <c r="E8" i="6"/>
  <c r="D8" i="6"/>
  <c r="H5" i="6" l="1"/>
  <c r="H21" i="6" s="1"/>
  <c r="I13" i="6"/>
  <c r="I5" i="6"/>
  <c r="I21" i="6" s="1"/>
  <c r="H13" i="6"/>
  <c r="J13" i="6"/>
  <c r="J5" i="6" s="1"/>
  <c r="J21" i="6" s="1"/>
  <c r="G5" i="6"/>
  <c r="F13" i="6"/>
  <c r="F5" i="6" s="1"/>
  <c r="E13" i="6"/>
  <c r="E5" i="6" s="1"/>
  <c r="D13" i="6"/>
  <c r="D5" i="6"/>
  <c r="D23" i="6" s="1"/>
  <c r="M9" i="6"/>
  <c r="K8" i="6"/>
  <c r="I23" i="6" l="1"/>
  <c r="J22" i="6"/>
  <c r="H22" i="6"/>
  <c r="H23" i="6"/>
  <c r="J23" i="6"/>
  <c r="I22" i="6"/>
  <c r="G23" i="6"/>
  <c r="G21" i="6"/>
  <c r="G22" i="6"/>
  <c r="F21" i="6"/>
  <c r="E21" i="6"/>
  <c r="D21" i="6"/>
  <c r="D22" i="6"/>
  <c r="M8" i="6"/>
  <c r="K13" i="6"/>
  <c r="M13" i="6" s="1"/>
  <c r="E23" i="6"/>
  <c r="E22" i="6"/>
  <c r="M5" i="6" l="1"/>
  <c r="K21" i="6"/>
  <c r="K5" i="6"/>
  <c r="F23" i="6"/>
  <c r="K23" i="6" s="1"/>
  <c r="F22" i="6"/>
  <c r="K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Aivi Kuivonen</author>
  </authors>
  <commentList>
    <comment ref="L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Aivi Kuivonen:</t>
        </r>
        <r>
          <rPr>
            <sz val="9"/>
            <color indexed="81"/>
            <rFont val="Tahoma"/>
            <family val="2"/>
            <charset val="186"/>
          </rPr>
          <t xml:space="preserve">
Täidetakse siis, kui TAT näeb ette projekti partneri, kellel tekviad kulud</t>
        </r>
      </text>
    </comment>
  </commentList>
</comments>
</file>

<file path=xl/sharedStrings.xml><?xml version="1.0" encoding="utf-8"?>
<sst xmlns="http://schemas.openxmlformats.org/spreadsheetml/2006/main" count="53" uniqueCount="37">
  <si>
    <t>Aasta</t>
  </si>
  <si>
    <t>Kokku</t>
  </si>
  <si>
    <t>Rea nr</t>
  </si>
  <si>
    <t>Projekti tegevused ja kulukohad</t>
  </si>
  <si>
    <t>Kulu detailne kirjeldus</t>
  </si>
  <si>
    <t>Abikõlblik kulu² (EUR)</t>
  </si>
  <si>
    <t>Elluviija abikõlblik kulu (EUR)</t>
  </si>
  <si>
    <t>partneri abikõlblik kulu (EUR)</t>
  </si>
  <si>
    <t>Abikõlblik kulu (elluviija+ partner)</t>
  </si>
  <si>
    <t xml:space="preserve">Projekti nimetus: 1.1 "BMVI/2021-2022/SA/1.2.1/003 - Autonoomse ja mobiilse kaugseire võimekuse tõstmine"  </t>
  </si>
  <si>
    <t>1.1.</t>
  </si>
  <si>
    <t>Otsesed kulud</t>
  </si>
  <si>
    <t>1.1.1</t>
  </si>
  <si>
    <t>Projekti juhtimine</t>
  </si>
  <si>
    <t>1.1.2</t>
  </si>
  <si>
    <t>Autonoomse ja mobiilse seiresüsteemi hankimine, konfigureerimine ja valideerimine</t>
  </si>
  <si>
    <t>1.1.3</t>
  </si>
  <si>
    <t>1.1.4</t>
  </si>
  <si>
    <t>Avalikustamine ja tulemuste tutvustamine</t>
  </si>
  <si>
    <t>1.2.</t>
  </si>
  <si>
    <t>Kaudsed kulud 7%</t>
  </si>
  <si>
    <t>Osa 2: Projektide finantsplaan</t>
  </si>
  <si>
    <t>Finantsallikate jaotus</t>
  </si>
  <si>
    <t>Summa</t>
  </si>
  <si>
    <t>2.1</t>
  </si>
  <si>
    <t>2.2</t>
  </si>
  <si>
    <t>sh BMVI osalus 90%</t>
  </si>
  <si>
    <t>sh riiklik kaasfinantseering 10%</t>
  </si>
  <si>
    <t>Seadmete märgistamise, seminaride läbiviimise, videofilmide jm materjalide tootmisega seotud kulu.</t>
  </si>
  <si>
    <t xml:space="preserve">Hankedokumentide koostamine ja kooskõlastamisega seotud kulud, sh ekspertide tööjõukulu.
Hanke korraldamise ja lepingu sõlmimisega seotud kulud.
Seadmete vastuvõtmise, integreerimise ja testimisega seotud kulu.
</t>
  </si>
  <si>
    <t>SFOSi kood:BMVI.1.01.22-0001</t>
  </si>
  <si>
    <t>Toetus kokku</t>
  </si>
  <si>
    <t>Projektijuhi töötasu projekti töö korraldamise, meeskonna loomise, aruandluse koostamise ja esitamise, koolituste ja seminari korraldamise eest</t>
  </si>
  <si>
    <t>Koolituste läbiviimine</t>
  </si>
  <si>
    <t>Kasutusjuhendite koostamise ja koolitamisega seotud kulu, sh koolitusruumi rent, koolitajate töötasu, materjalide kulu, toitlustus-, sõidu- ja majutuskulu</t>
  </si>
  <si>
    <t>Abikõlblikkuse periood: 01.01.2023 - 31.04.2026</t>
  </si>
  <si>
    <t>Lisa 3 toetuslepingu nr 14-13.5/10-1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</si>
</sst>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theme="4"/>
      <name val="Arial"/>
      <family val="2"/>
      <charset val="186"/>
    </font>
    <font>
      <b/>
      <i/>
      <sz val="10"/>
      <color theme="4"/>
      <name val="Arial"/>
      <family val="2"/>
      <charset val="186"/>
    </font>
    <font>
      <sz val="10"/>
      <color theme="4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1" applyFont="1"/>
    <xf numFmtId="0" fontId="2" fillId="0" borderId="0" xfId="1" applyAlignment="1">
      <alignment wrapText="1"/>
    </xf>
    <xf numFmtId="3" fontId="2" fillId="0" borderId="0" xfId="1" applyNumberFormat="1" applyAlignment="1">
      <alignment horizontal="right"/>
    </xf>
    <xf numFmtId="3" fontId="2" fillId="0" borderId="0" xfId="1" applyNumberFormat="1"/>
    <xf numFmtId="0" fontId="2" fillId="0" borderId="0" xfId="1"/>
    <xf numFmtId="49" fontId="3" fillId="0" borderId="3" xfId="1" applyNumberFormat="1" applyFont="1" applyBorder="1" applyAlignment="1">
      <alignment vertical="top"/>
    </xf>
    <xf numFmtId="0" fontId="3" fillId="0" borderId="3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5" xfId="2" applyNumberFormat="1" applyFont="1" applyBorder="1" applyAlignment="1">
      <alignment horizontal="center"/>
    </xf>
    <xf numFmtId="0" fontId="3" fillId="0" borderId="5" xfId="2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49" fontId="3" fillId="0" borderId="6" xfId="1" applyNumberFormat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3" fontId="3" fillId="0" borderId="7" xfId="1" applyNumberFormat="1" applyFont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0" xfId="1" applyAlignment="1">
      <alignment horizontal="center"/>
    </xf>
    <xf numFmtId="16" fontId="4" fillId="0" borderId="13" xfId="1" applyNumberFormat="1" applyFont="1" applyBorder="1" applyAlignment="1">
      <alignment horizontal="left" vertical="center" wrapText="1"/>
    </xf>
    <xf numFmtId="4" fontId="4" fillId="0" borderId="16" xfId="1" applyNumberFormat="1" applyFont="1" applyBorder="1" applyAlignment="1">
      <alignment horizontal="right" vertical="center"/>
    </xf>
    <xf numFmtId="4" fontId="4" fillId="2" borderId="14" xfId="1" applyNumberFormat="1" applyFont="1" applyFill="1" applyBorder="1" applyAlignment="1">
      <alignment horizontal="right" vertical="center"/>
    </xf>
    <xf numFmtId="49" fontId="3" fillId="0" borderId="17" xfId="1" applyNumberFormat="1" applyFont="1" applyBorder="1" applyAlignment="1">
      <alignment horizontal="left" vertical="top"/>
    </xf>
    <xf numFmtId="0" fontId="2" fillId="0" borderId="5" xfId="1" applyBorder="1" applyAlignment="1">
      <alignment horizontal="left" vertical="top" wrapText="1"/>
    </xf>
    <xf numFmtId="4" fontId="2" fillId="0" borderId="5" xfId="1" applyNumberFormat="1" applyBorder="1" applyAlignment="1">
      <alignment horizontal="right" vertical="center"/>
    </xf>
    <xf numFmtId="4" fontId="2" fillId="2" borderId="3" xfId="1" applyNumberFormat="1" applyFill="1" applyBorder="1" applyAlignment="1">
      <alignment horizontal="right" vertical="center"/>
    </xf>
    <xf numFmtId="4" fontId="3" fillId="2" borderId="1" xfId="1" applyNumberFormat="1" applyFont="1" applyFill="1" applyBorder="1" applyAlignment="1">
      <alignment vertical="center"/>
    </xf>
    <xf numFmtId="4" fontId="2" fillId="0" borderId="16" xfId="1" applyNumberFormat="1" applyBorder="1" applyAlignment="1">
      <alignment horizontal="right" vertical="center"/>
    </xf>
    <xf numFmtId="49" fontId="6" fillId="0" borderId="18" xfId="1" applyNumberFormat="1" applyFont="1" applyBorder="1" applyAlignment="1">
      <alignment horizontal="left" vertical="top"/>
    </xf>
    <xf numFmtId="4" fontId="8" fillId="0" borderId="19" xfId="1" applyNumberFormat="1" applyFont="1" applyBorder="1" applyAlignment="1">
      <alignment horizontal="right" vertical="center"/>
    </xf>
    <xf numFmtId="4" fontId="8" fillId="2" borderId="21" xfId="1" applyNumberFormat="1" applyFont="1" applyFill="1" applyBorder="1" applyAlignment="1">
      <alignment horizontal="right" vertical="center"/>
    </xf>
    <xf numFmtId="4" fontId="3" fillId="2" borderId="2" xfId="1" applyNumberFormat="1" applyFont="1" applyFill="1" applyBorder="1" applyAlignment="1">
      <alignment vertical="center"/>
    </xf>
    <xf numFmtId="4" fontId="8" fillId="0" borderId="0" xfId="1" applyNumberFormat="1" applyFont="1" applyAlignment="1">
      <alignment horizontal="right" vertical="center"/>
    </xf>
    <xf numFmtId="4" fontId="8" fillId="2" borderId="0" xfId="1" applyNumberFormat="1" applyFont="1" applyFill="1" applyAlignment="1">
      <alignment horizontal="right" vertical="center"/>
    </xf>
    <xf numFmtId="4" fontId="3" fillId="2" borderId="0" xfId="1" applyNumberFormat="1" applyFont="1" applyFill="1" applyAlignment="1">
      <alignment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wrapText="1"/>
    </xf>
    <xf numFmtId="4" fontId="2" fillId="0" borderId="0" xfId="1" applyNumberFormat="1"/>
    <xf numFmtId="49" fontId="3" fillId="0" borderId="0" xfId="1" applyNumberFormat="1" applyFont="1" applyAlignment="1">
      <alignment horizontal="left" vertical="top"/>
    </xf>
    <xf numFmtId="0" fontId="3" fillId="0" borderId="3" xfId="1" applyFont="1" applyBorder="1" applyAlignment="1">
      <alignment horizontal="right" vertical="top" wrapText="1"/>
    </xf>
    <xf numFmtId="0" fontId="3" fillId="0" borderId="5" xfId="1" applyFont="1" applyBorder="1" applyAlignment="1">
      <alignment horizontal="right" vertical="top" wrapText="1"/>
    </xf>
    <xf numFmtId="0" fontId="3" fillId="0" borderId="3" xfId="2" applyNumberFormat="1" applyFont="1" applyFill="1" applyBorder="1" applyAlignment="1">
      <alignment horizontal="center"/>
    </xf>
    <xf numFmtId="0" fontId="3" fillId="0" borderId="3" xfId="3" applyNumberFormat="1" applyFont="1" applyBorder="1" applyAlignment="1">
      <alignment horizontal="center"/>
    </xf>
    <xf numFmtId="0" fontId="2" fillId="0" borderId="3" xfId="1" applyBorder="1" applyAlignment="1">
      <alignment wrapText="1"/>
    </xf>
    <xf numFmtId="0" fontId="3" fillId="0" borderId="3" xfId="1" applyFont="1" applyBorder="1" applyAlignment="1">
      <alignment wrapText="1"/>
    </xf>
    <xf numFmtId="0" fontId="3" fillId="0" borderId="3" xfId="1" applyFont="1" applyBorder="1" applyAlignment="1">
      <alignment horizontal="left"/>
    </xf>
    <xf numFmtId="0" fontId="3" fillId="0" borderId="3" xfId="1" applyFont="1" applyBorder="1" applyAlignment="1">
      <alignment horizontal="left" vertical="top" wrapText="1" shrinkToFit="1"/>
    </xf>
    <xf numFmtId="4" fontId="3" fillId="0" borderId="3" xfId="1" applyNumberFormat="1" applyFont="1" applyBorder="1" applyAlignment="1">
      <alignment horizontal="right"/>
    </xf>
    <xf numFmtId="49" fontId="2" fillId="0" borderId="3" xfId="1" applyNumberFormat="1" applyBorder="1" applyAlignment="1">
      <alignment horizontal="left"/>
    </xf>
    <xf numFmtId="0" fontId="2" fillId="0" borderId="3" xfId="1" applyBorder="1" applyAlignment="1">
      <alignment horizontal="left" vertical="top" wrapText="1" indent="1" shrinkToFit="1"/>
    </xf>
    <xf numFmtId="4" fontId="9" fillId="0" borderId="3" xfId="4" applyNumberFormat="1" applyFont="1" applyBorder="1" applyAlignment="1">
      <alignment wrapText="1"/>
    </xf>
    <xf numFmtId="0" fontId="2" fillId="0" borderId="3" xfId="1" applyBorder="1" applyAlignment="1">
      <alignment horizontal="left" vertical="top" wrapText="1" indent="1"/>
    </xf>
    <xf numFmtId="49" fontId="2" fillId="0" borderId="0" xfId="1" applyNumberFormat="1" applyAlignment="1">
      <alignment horizontal="left" vertical="center"/>
    </xf>
    <xf numFmtId="0" fontId="2" fillId="0" borderId="0" xfId="1" applyAlignment="1">
      <alignment horizontal="left" vertical="top" wrapText="1" indent="1"/>
    </xf>
    <xf numFmtId="10" fontId="2" fillId="0" borderId="0" xfId="1" applyNumberFormat="1" applyAlignment="1">
      <alignment horizontal="center"/>
    </xf>
    <xf numFmtId="4" fontId="4" fillId="2" borderId="15" xfId="1" applyNumberFormat="1" applyFont="1" applyFill="1" applyBorder="1" applyAlignment="1">
      <alignment horizontal="right" vertical="center"/>
    </xf>
    <xf numFmtId="0" fontId="2" fillId="0" borderId="3" xfId="1" applyBorder="1" applyAlignment="1">
      <alignment horizontal="left" vertical="top" wrapText="1" shrinkToFit="1"/>
    </xf>
    <xf numFmtId="3" fontId="12" fillId="0" borderId="0" xfId="1" applyNumberFormat="1" applyFont="1"/>
    <xf numFmtId="0" fontId="5" fillId="0" borderId="5" xfId="1" applyFont="1" applyBorder="1" applyAlignment="1">
      <alignment horizontal="left" vertical="top" wrapText="1"/>
    </xf>
    <xf numFmtId="0" fontId="5" fillId="0" borderId="12" xfId="1" applyFont="1" applyBorder="1" applyAlignment="1">
      <alignment horizontal="left" vertical="top" wrapText="1"/>
    </xf>
    <xf numFmtId="0" fontId="7" fillId="3" borderId="19" xfId="1" applyFont="1" applyFill="1" applyBorder="1" applyAlignment="1">
      <alignment horizontal="left" wrapText="1"/>
    </xf>
    <xf numFmtId="0" fontId="7" fillId="3" borderId="20" xfId="1" applyFont="1" applyFill="1" applyBorder="1" applyAlignment="1">
      <alignment horizontal="left" wrapText="1"/>
    </xf>
    <xf numFmtId="4" fontId="3" fillId="0" borderId="6" xfId="1" applyNumberFormat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/>
    </xf>
    <xf numFmtId="4" fontId="3" fillId="0" borderId="14" xfId="1" applyNumberFormat="1" applyFont="1" applyBorder="1" applyAlignment="1">
      <alignment horizontal="right" vertical="center"/>
    </xf>
    <xf numFmtId="4" fontId="3" fillId="2" borderId="6" xfId="1" applyNumberFormat="1" applyFont="1" applyFill="1" applyBorder="1" applyAlignment="1">
      <alignment horizontal="right" vertical="center"/>
    </xf>
    <xf numFmtId="4" fontId="3" fillId="2" borderId="4" xfId="1" applyNumberFormat="1" applyFont="1" applyFill="1" applyBorder="1" applyAlignment="1">
      <alignment horizontal="right" vertical="center"/>
    </xf>
    <xf numFmtId="4" fontId="3" fillId="2" borderId="14" xfId="1" applyNumberFormat="1" applyFont="1" applyFill="1" applyBorder="1" applyAlignment="1">
      <alignment horizontal="right" vertical="center"/>
    </xf>
    <xf numFmtId="0" fontId="3" fillId="2" borderId="3" xfId="2" applyNumberFormat="1" applyFont="1" applyFill="1" applyBorder="1" applyAlignment="1">
      <alignment horizontal="center"/>
    </xf>
    <xf numFmtId="0" fontId="2" fillId="0" borderId="8" xfId="1" applyBorder="1" applyAlignment="1">
      <alignment horizontal="left" vertical="center" wrapText="1"/>
    </xf>
    <xf numFmtId="0" fontId="2" fillId="0" borderId="11" xfId="1" applyBorder="1" applyAlignment="1">
      <alignment horizontal="left" vertical="center" wrapText="1"/>
    </xf>
    <xf numFmtId="0" fontId="3" fillId="0" borderId="9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</cellXfs>
  <cellStyles count="5">
    <cellStyle name="Comma 2" xfId="2" xr:uid="{00000000-0005-0000-0000-000000000000}"/>
    <cellStyle name="Comma 4" xfId="3" xr:uid="{00000000-0005-0000-0000-000001000000}"/>
    <cellStyle name="Normal" xfId="0" builtinId="0"/>
    <cellStyle name="Normal 11" xfId="4" xr:uid="{00000000-0005-0000-0000-000003000000}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3"/>
  <sheetViews>
    <sheetView tabSelected="1" zoomScale="75" zoomScaleNormal="75" workbookViewId="0">
      <selection activeCell="M1" sqref="M1"/>
    </sheetView>
  </sheetViews>
  <sheetFormatPr defaultColWidth="9.21875" defaultRowHeight="13.2" x14ac:dyDescent="0.25"/>
  <cols>
    <col min="1" max="1" width="8.5546875" style="5" customWidth="1"/>
    <col min="2" max="3" width="53.21875" style="2" customWidth="1"/>
    <col min="4" max="5" width="15.5546875" style="4" customWidth="1"/>
    <col min="6" max="9" width="15.44140625" style="4" customWidth="1"/>
    <col min="10" max="11" width="15.5546875" style="4" customWidth="1"/>
    <col min="12" max="12" width="12.77734375" style="5" customWidth="1"/>
    <col min="13" max="13" width="16.5546875" style="5" customWidth="1"/>
    <col min="14" max="14" width="11.33203125" style="5" customWidth="1"/>
    <col min="15" max="16384" width="9.21875" style="5"/>
  </cols>
  <sheetData>
    <row r="1" spans="1:13" x14ac:dyDescent="0.25">
      <c r="M1" s="5" t="s">
        <v>36</v>
      </c>
    </row>
    <row r="2" spans="1:13" x14ac:dyDescent="0.25">
      <c r="A2" s="1"/>
    </row>
    <row r="3" spans="1:13" s="1" customFormat="1" x14ac:dyDescent="0.25">
      <c r="A3" s="6"/>
      <c r="B3" s="7" t="s">
        <v>0</v>
      </c>
      <c r="C3" s="8"/>
      <c r="D3" s="9">
        <v>2023</v>
      </c>
      <c r="E3" s="9">
        <v>2024</v>
      </c>
      <c r="F3" s="9">
        <v>2025</v>
      </c>
      <c r="G3" s="9">
        <v>2026</v>
      </c>
      <c r="H3" s="9">
        <v>2027</v>
      </c>
      <c r="I3" s="9">
        <v>2028</v>
      </c>
      <c r="J3" s="10">
        <v>2029</v>
      </c>
      <c r="K3" s="69" t="s">
        <v>1</v>
      </c>
      <c r="L3" s="69"/>
      <c r="M3" s="11" t="s">
        <v>1</v>
      </c>
    </row>
    <row r="4" spans="1:13" s="18" customFormat="1" ht="38.25" customHeight="1" thickBot="1" x14ac:dyDescent="0.35">
      <c r="A4" s="12" t="s">
        <v>2</v>
      </c>
      <c r="B4" s="13" t="s">
        <v>3</v>
      </c>
      <c r="C4" s="14" t="s">
        <v>4</v>
      </c>
      <c r="D4" s="15" t="s">
        <v>5</v>
      </c>
      <c r="E4" s="15" t="s">
        <v>5</v>
      </c>
      <c r="F4" s="15" t="s">
        <v>5</v>
      </c>
      <c r="G4" s="15" t="s">
        <v>5</v>
      </c>
      <c r="H4" s="15" t="s">
        <v>5</v>
      </c>
      <c r="I4" s="15" t="s">
        <v>5</v>
      </c>
      <c r="J4" s="15" t="s">
        <v>5</v>
      </c>
      <c r="K4" s="16" t="s">
        <v>6</v>
      </c>
      <c r="L4" s="16" t="s">
        <v>7</v>
      </c>
      <c r="M4" s="17" t="s">
        <v>8</v>
      </c>
    </row>
    <row r="5" spans="1:13" s="19" customFormat="1" ht="31.5" customHeight="1" x14ac:dyDescent="0.25">
      <c r="A5" s="70">
        <v>1</v>
      </c>
      <c r="B5" s="72" t="s">
        <v>9</v>
      </c>
      <c r="C5" s="73"/>
      <c r="D5" s="63">
        <f>D8+D13</f>
        <v>45632.835700000003</v>
      </c>
      <c r="E5" s="63">
        <f t="shared" ref="E5:J5" si="0">E8+E13</f>
        <v>54341.468000000001</v>
      </c>
      <c r="F5" s="63">
        <f>F8+F13</f>
        <v>226481.51918399998</v>
      </c>
      <c r="G5" s="63">
        <f>G8+G13</f>
        <v>1919709.9087</v>
      </c>
      <c r="H5" s="63">
        <f t="shared" si="0"/>
        <v>0</v>
      </c>
      <c r="I5" s="63">
        <f t="shared" si="0"/>
        <v>0</v>
      </c>
      <c r="J5" s="63">
        <f t="shared" si="0"/>
        <v>0</v>
      </c>
      <c r="K5" s="66">
        <f>K8+K13</f>
        <v>2246165.7115839999</v>
      </c>
      <c r="L5" s="66">
        <f>L8+L13</f>
        <v>0</v>
      </c>
      <c r="M5" s="66">
        <f>M8+M13</f>
        <v>2246165.7115839999</v>
      </c>
    </row>
    <row r="6" spans="1:13" s="1" customFormat="1" ht="24.6" customHeight="1" x14ac:dyDescent="0.25">
      <c r="A6" s="71"/>
      <c r="B6" s="74" t="s">
        <v>30</v>
      </c>
      <c r="C6" s="75"/>
      <c r="D6" s="64"/>
      <c r="E6" s="64"/>
      <c r="F6" s="64"/>
      <c r="G6" s="64"/>
      <c r="H6" s="64"/>
      <c r="I6" s="64"/>
      <c r="J6" s="64"/>
      <c r="K6" s="67"/>
      <c r="L6" s="67"/>
      <c r="M6" s="67"/>
    </row>
    <row r="7" spans="1:13" s="1" customFormat="1" ht="20.55" customHeight="1" x14ac:dyDescent="0.25">
      <c r="A7" s="71"/>
      <c r="B7" s="74" t="s">
        <v>35</v>
      </c>
      <c r="C7" s="75"/>
      <c r="D7" s="65"/>
      <c r="E7" s="65"/>
      <c r="F7" s="65"/>
      <c r="G7" s="65"/>
      <c r="H7" s="65"/>
      <c r="I7" s="65"/>
      <c r="J7" s="65"/>
      <c r="K7" s="68"/>
      <c r="L7" s="68"/>
      <c r="M7" s="68"/>
    </row>
    <row r="8" spans="1:13" s="1" customFormat="1" ht="20.55" customHeight="1" x14ac:dyDescent="0.25">
      <c r="A8" s="20" t="s">
        <v>10</v>
      </c>
      <c r="B8" s="59" t="s">
        <v>11</v>
      </c>
      <c r="C8" s="60"/>
      <c r="D8" s="21">
        <f t="shared" ref="D8:J8" si="1">SUM(D9:D12)</f>
        <v>42647.51</v>
      </c>
      <c r="E8" s="21">
        <f t="shared" si="1"/>
        <v>50786.400000000001</v>
      </c>
      <c r="F8" s="21">
        <f t="shared" si="1"/>
        <v>211664.97119999997</v>
      </c>
      <c r="G8" s="21">
        <f t="shared" si="1"/>
        <v>1794121.41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2">
        <f>SUM(K9:K12)</f>
        <v>2099220.2911999999</v>
      </c>
      <c r="L8" s="22">
        <f>SUM(L9:L12)</f>
        <v>0</v>
      </c>
      <c r="M8" s="56">
        <f t="shared" ref="M8:M13" si="2">K8+L8</f>
        <v>2099220.2911999999</v>
      </c>
    </row>
    <row r="9" spans="1:13" s="1" customFormat="1" ht="44.4" customHeight="1" x14ac:dyDescent="0.25">
      <c r="A9" s="23" t="s">
        <v>12</v>
      </c>
      <c r="B9" s="24" t="s">
        <v>13</v>
      </c>
      <c r="C9" s="24" t="s">
        <v>32</v>
      </c>
      <c r="D9" s="25">
        <v>38316.410000000003</v>
      </c>
      <c r="E9" s="25">
        <v>49773.599999999999</v>
      </c>
      <c r="F9" s="25">
        <f>(706.3+517.92*1.338)+500*1.338</f>
        <v>2068.2769600000001</v>
      </c>
      <c r="G9" s="25">
        <v>500</v>
      </c>
      <c r="H9" s="25"/>
      <c r="I9" s="25"/>
      <c r="J9" s="25">
        <v>0</v>
      </c>
      <c r="K9" s="26">
        <f>SUM(D9:J9)</f>
        <v>90658.286960000012</v>
      </c>
      <c r="L9" s="26">
        <v>0</v>
      </c>
      <c r="M9" s="27">
        <f t="shared" si="2"/>
        <v>90658.286960000012</v>
      </c>
    </row>
    <row r="10" spans="1:13" s="1" customFormat="1" ht="79.2" x14ac:dyDescent="0.25">
      <c r="A10" s="23" t="s">
        <v>14</v>
      </c>
      <c r="B10" s="24" t="s">
        <v>15</v>
      </c>
      <c r="C10" s="24" t="s">
        <v>29</v>
      </c>
      <c r="D10" s="28">
        <v>4331.1000000000004</v>
      </c>
      <c r="E10" s="28">
        <v>1012.8</v>
      </c>
      <c r="F10" s="28">
        <f>(198623.21+129.48*1.338)+500*1.338</f>
        <v>199465.45423999999</v>
      </c>
      <c r="G10" s="28">
        <f>1766256+1000+16365.41</f>
        <v>1783621.41</v>
      </c>
      <c r="H10" s="28">
        <v>0</v>
      </c>
      <c r="I10" s="28">
        <v>0</v>
      </c>
      <c r="J10" s="28">
        <v>0</v>
      </c>
      <c r="K10" s="26">
        <f>SUM(D10:J10)</f>
        <v>1988430.7642399999</v>
      </c>
      <c r="L10" s="26">
        <v>0</v>
      </c>
      <c r="M10" s="27">
        <f t="shared" si="2"/>
        <v>1988430.7642399999</v>
      </c>
    </row>
    <row r="11" spans="1:13" s="1" customFormat="1" ht="41.55" customHeight="1" x14ac:dyDescent="0.25">
      <c r="A11" s="23" t="s">
        <v>16</v>
      </c>
      <c r="B11" s="24" t="s">
        <v>33</v>
      </c>
      <c r="C11" s="24" t="s">
        <v>34</v>
      </c>
      <c r="D11" s="25">
        <v>0</v>
      </c>
      <c r="E11" s="25">
        <v>0</v>
      </c>
      <c r="F11" s="25">
        <f>(4271+462+5347)</f>
        <v>10080</v>
      </c>
      <c r="G11" s="25">
        <v>0</v>
      </c>
      <c r="H11" s="25">
        <v>0</v>
      </c>
      <c r="I11" s="25">
        <v>0</v>
      </c>
      <c r="J11" s="25">
        <v>0</v>
      </c>
      <c r="K11" s="26">
        <f>SUM(D11:J11)</f>
        <v>10080</v>
      </c>
      <c r="L11" s="26">
        <v>0</v>
      </c>
      <c r="M11" s="27">
        <f t="shared" si="2"/>
        <v>10080</v>
      </c>
    </row>
    <row r="12" spans="1:13" s="1" customFormat="1" ht="41.55" customHeight="1" x14ac:dyDescent="0.25">
      <c r="A12" s="23" t="s">
        <v>17</v>
      </c>
      <c r="B12" s="24" t="s">
        <v>18</v>
      </c>
      <c r="C12" s="24" t="s">
        <v>28</v>
      </c>
      <c r="D12" s="25">
        <v>0</v>
      </c>
      <c r="E12" s="25">
        <v>0</v>
      </c>
      <c r="F12" s="25">
        <v>51.24</v>
      </c>
      <c r="G12" s="25">
        <v>10000</v>
      </c>
      <c r="H12" s="25">
        <v>0</v>
      </c>
      <c r="I12" s="25">
        <v>0</v>
      </c>
      <c r="J12" s="25">
        <v>0</v>
      </c>
      <c r="K12" s="26">
        <f>SUM(D12:J12)</f>
        <v>10051.24</v>
      </c>
      <c r="L12" s="26">
        <v>0</v>
      </c>
      <c r="M12" s="27">
        <f t="shared" si="2"/>
        <v>10051.24</v>
      </c>
    </row>
    <row r="13" spans="1:13" ht="22.2" customHeight="1" thickBot="1" x14ac:dyDescent="0.3">
      <c r="A13" s="29" t="s">
        <v>19</v>
      </c>
      <c r="B13" s="61" t="s">
        <v>20</v>
      </c>
      <c r="C13" s="62"/>
      <c r="D13" s="30">
        <f t="shared" ref="D13:K13" si="3">D8*0.07</f>
        <v>2985.3257000000003</v>
      </c>
      <c r="E13" s="30">
        <f>E8*0.07+0.02</f>
        <v>3555.0680000000002</v>
      </c>
      <c r="F13" s="30">
        <f t="shared" si="3"/>
        <v>14816.547983999999</v>
      </c>
      <c r="G13" s="30">
        <f t="shared" si="3"/>
        <v>125588.49870000001</v>
      </c>
      <c r="H13" s="30">
        <f t="shared" si="3"/>
        <v>0</v>
      </c>
      <c r="I13" s="30">
        <f t="shared" si="3"/>
        <v>0</v>
      </c>
      <c r="J13" s="30">
        <f t="shared" si="3"/>
        <v>0</v>
      </c>
      <c r="K13" s="31">
        <f t="shared" si="3"/>
        <v>146945.420384</v>
      </c>
      <c r="L13" s="31">
        <v>0</v>
      </c>
      <c r="M13" s="32">
        <f t="shared" si="2"/>
        <v>146945.420384</v>
      </c>
    </row>
    <row r="14" spans="1:13" ht="14.4" x14ac:dyDescent="0.3">
      <c r="A14"/>
      <c r="B14"/>
      <c r="C14"/>
      <c r="D14" s="33"/>
      <c r="E14" s="33"/>
      <c r="F14" s="33"/>
      <c r="G14" s="33"/>
      <c r="H14" s="33"/>
      <c r="I14" s="33"/>
      <c r="J14" s="33"/>
      <c r="K14" s="34"/>
      <c r="L14" s="34"/>
      <c r="M14" s="35"/>
    </row>
    <row r="15" spans="1:13" x14ac:dyDescent="0.25">
      <c r="A15" s="36"/>
      <c r="B15" s="37"/>
      <c r="C15" s="37"/>
      <c r="F15" s="58"/>
      <c r="M15" s="38"/>
    </row>
    <row r="16" spans="1:13" x14ac:dyDescent="0.25">
      <c r="L16" s="38"/>
    </row>
    <row r="17" spans="1:13" x14ac:dyDescent="0.25">
      <c r="A17" s="39" t="s">
        <v>21</v>
      </c>
      <c r="B17" s="37"/>
      <c r="C17" s="37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s="2" customFormat="1" x14ac:dyDescent="0.25">
      <c r="A18" s="5"/>
      <c r="D18" s="3"/>
      <c r="E18" s="3"/>
      <c r="F18" s="3"/>
      <c r="G18" s="3"/>
      <c r="H18" s="3"/>
      <c r="I18" s="3"/>
      <c r="J18" s="3"/>
      <c r="K18" s="3"/>
    </row>
    <row r="19" spans="1:13" s="1" customFormat="1" x14ac:dyDescent="0.25">
      <c r="A19" s="5"/>
      <c r="B19" s="40" t="s">
        <v>0</v>
      </c>
      <c r="C19" s="41"/>
      <c r="D19" s="9">
        <v>2023</v>
      </c>
      <c r="E19" s="9">
        <v>2024</v>
      </c>
      <c r="F19" s="9">
        <v>2025</v>
      </c>
      <c r="G19" s="9">
        <v>2026</v>
      </c>
      <c r="H19" s="9">
        <v>2027</v>
      </c>
      <c r="I19" s="9">
        <v>2028</v>
      </c>
      <c r="J19" s="42">
        <v>2029</v>
      </c>
      <c r="K19" s="43" t="s">
        <v>1</v>
      </c>
    </row>
    <row r="20" spans="1:13" s="1" customFormat="1" x14ac:dyDescent="0.25">
      <c r="A20" s="44"/>
      <c r="B20" s="8" t="s">
        <v>22</v>
      </c>
      <c r="C20" s="8"/>
      <c r="D20" s="7" t="s">
        <v>23</v>
      </c>
      <c r="E20" s="7" t="s">
        <v>23</v>
      </c>
      <c r="F20" s="7" t="s">
        <v>23</v>
      </c>
      <c r="G20" s="7" t="s">
        <v>23</v>
      </c>
      <c r="H20" s="7" t="s">
        <v>23</v>
      </c>
      <c r="I20" s="7" t="s">
        <v>23</v>
      </c>
      <c r="J20" s="45" t="s">
        <v>23</v>
      </c>
      <c r="K20" s="7" t="s">
        <v>23</v>
      </c>
    </row>
    <row r="21" spans="1:13" ht="12.75" customHeight="1" x14ac:dyDescent="0.25">
      <c r="A21" s="46">
        <v>2</v>
      </c>
      <c r="B21" s="57" t="s">
        <v>31</v>
      </c>
      <c r="C21" s="47"/>
      <c r="D21" s="48">
        <f>D5</f>
        <v>45632.835700000003</v>
      </c>
      <c r="E21" s="48">
        <f t="shared" ref="E21:J21" si="4">E5</f>
        <v>54341.468000000001</v>
      </c>
      <c r="F21" s="48">
        <f t="shared" si="4"/>
        <v>226481.51918399998</v>
      </c>
      <c r="G21" s="48">
        <f t="shared" si="4"/>
        <v>1919709.9087</v>
      </c>
      <c r="H21" s="48">
        <f t="shared" si="4"/>
        <v>0</v>
      </c>
      <c r="I21" s="48">
        <f t="shared" si="4"/>
        <v>0</v>
      </c>
      <c r="J21" s="48">
        <f t="shared" si="4"/>
        <v>0</v>
      </c>
      <c r="K21" s="48">
        <f>SUM(D21:J21)</f>
        <v>2246165.7315839999</v>
      </c>
    </row>
    <row r="22" spans="1:13" s="1" customFormat="1" x14ac:dyDescent="0.25">
      <c r="A22" s="49" t="s">
        <v>24</v>
      </c>
      <c r="B22" s="50" t="s">
        <v>26</v>
      </c>
      <c r="C22" s="50"/>
      <c r="D22" s="51">
        <f>ROUND(D5*0.9,2)</f>
        <v>41069.550000000003</v>
      </c>
      <c r="E22" s="51">
        <f t="shared" ref="E22:J22" si="5">ROUND(E5*0.9,2)</f>
        <v>48907.32</v>
      </c>
      <c r="F22" s="51">
        <f t="shared" si="5"/>
        <v>203833.37</v>
      </c>
      <c r="G22" s="51">
        <f t="shared" si="5"/>
        <v>1727738.92</v>
      </c>
      <c r="H22" s="51">
        <f t="shared" si="5"/>
        <v>0</v>
      </c>
      <c r="I22" s="51">
        <f t="shared" si="5"/>
        <v>0</v>
      </c>
      <c r="J22" s="51">
        <f t="shared" si="5"/>
        <v>0</v>
      </c>
      <c r="K22" s="51">
        <f>SUM(D22:J22)</f>
        <v>2021549.16</v>
      </c>
    </row>
    <row r="23" spans="1:13" x14ac:dyDescent="0.25">
      <c r="A23" s="49" t="s">
        <v>25</v>
      </c>
      <c r="B23" s="52" t="s">
        <v>27</v>
      </c>
      <c r="C23" s="52"/>
      <c r="D23" s="51">
        <f t="shared" ref="D23:J23" si="6">ROUND(D5*0.1,2)</f>
        <v>4563.28</v>
      </c>
      <c r="E23" s="51">
        <f t="shared" si="6"/>
        <v>5434.15</v>
      </c>
      <c r="F23" s="51">
        <f t="shared" si="6"/>
        <v>22648.15</v>
      </c>
      <c r="G23" s="51">
        <f t="shared" si="6"/>
        <v>191970.99</v>
      </c>
      <c r="H23" s="51">
        <f t="shared" si="6"/>
        <v>0</v>
      </c>
      <c r="I23" s="51">
        <f t="shared" si="6"/>
        <v>0</v>
      </c>
      <c r="J23" s="51">
        <f t="shared" si="6"/>
        <v>0</v>
      </c>
      <c r="K23" s="51">
        <f>SUM(D23:J23)</f>
        <v>224616.57</v>
      </c>
    </row>
    <row r="24" spans="1:13" x14ac:dyDescent="0.25">
      <c r="A24" s="53"/>
      <c r="B24" s="54"/>
      <c r="C24" s="54"/>
      <c r="D24" s="55"/>
      <c r="E24" s="3"/>
      <c r="F24" s="3"/>
      <c r="G24" s="3"/>
      <c r="H24" s="3"/>
      <c r="I24" s="3"/>
      <c r="J24" s="55"/>
      <c r="K24" s="3"/>
    </row>
    <row r="25" spans="1:13" x14ac:dyDescent="0.25">
      <c r="A25" s="53"/>
      <c r="B25" s="54"/>
      <c r="C25" s="54"/>
      <c r="D25" s="55"/>
      <c r="E25" s="3"/>
      <c r="F25" s="3"/>
      <c r="G25" s="3"/>
      <c r="H25" s="3"/>
      <c r="I25" s="3"/>
      <c r="J25" s="55"/>
      <c r="K25" s="3"/>
    </row>
    <row r="27" spans="1:13" x14ac:dyDescent="0.25">
      <c r="D27" s="38"/>
      <c r="E27" s="38"/>
      <c r="F27" s="38"/>
      <c r="G27" s="38"/>
      <c r="H27" s="38"/>
      <c r="I27" s="38"/>
    </row>
    <row r="28" spans="1:13" x14ac:dyDescent="0.25">
      <c r="D28" s="38"/>
      <c r="E28" s="38"/>
      <c r="F28" s="38"/>
      <c r="G28" s="38"/>
      <c r="H28" s="38"/>
      <c r="I28" s="38"/>
    </row>
    <row r="30" spans="1:13" x14ac:dyDescent="0.25">
      <c r="F30" s="38"/>
    </row>
    <row r="31" spans="1:13" x14ac:dyDescent="0.25">
      <c r="F31" s="38"/>
    </row>
    <row r="33" spans="6:6" x14ac:dyDescent="0.25">
      <c r="F33" s="38"/>
    </row>
  </sheetData>
  <mergeCells count="17">
    <mergeCell ref="A5:A7"/>
    <mergeCell ref="B5:C5"/>
    <mergeCell ref="D5:D7"/>
    <mergeCell ref="E5:E7"/>
    <mergeCell ref="M5:M7"/>
    <mergeCell ref="B6:C6"/>
    <mergeCell ref="B7:C7"/>
    <mergeCell ref="K3:L3"/>
    <mergeCell ref="F5:F7"/>
    <mergeCell ref="G5:G7"/>
    <mergeCell ref="H5:H7"/>
    <mergeCell ref="I5:I7"/>
    <mergeCell ref="B8:C8"/>
    <mergeCell ref="B13:C13"/>
    <mergeCell ref="J5:J7"/>
    <mergeCell ref="K5:K7"/>
    <mergeCell ref="L5:L7"/>
  </mergeCells>
  <pageMargins left="0.74803149606299213" right="0.74803149606299213" top="0.98425196850393704" bottom="0.98425196850393704" header="0.51181102362204722" footer="0.51181102362204722"/>
  <pageSetup paperSize="9" scale="41" fitToHeight="3" orientation="landscape" r:id="rId1"/>
  <headerFooter alignWithMargins="0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8322858357ED4DB8ACEC003F271AA8" ma:contentTypeVersion="6" ma:contentTypeDescription="Create a new document." ma:contentTypeScope="" ma:versionID="a0afdc1acce8e2e38934a27dfef05253">
  <xsd:schema xmlns:xsd="http://www.w3.org/2001/XMLSchema" xmlns:xs="http://www.w3.org/2001/XMLSchema" xmlns:p="http://schemas.microsoft.com/office/2006/metadata/properties" xmlns:ns2="bf5373a9-3ae6-4627-894d-852f27c3d4f0" xmlns:ns3="3b32b93a-a41f-449a-9492-9bc9f41ec6d7" targetNamespace="http://schemas.microsoft.com/office/2006/metadata/properties" ma:root="true" ma:fieldsID="c175a07e69f804857e0ef50cdb8b16a7" ns2:_="" ns3:_="">
    <xsd:import namespace="bf5373a9-3ae6-4627-894d-852f27c3d4f0"/>
    <xsd:import namespace="3b32b93a-a41f-449a-9492-9bc9f41ec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373a9-3ae6-4627-894d-852f27c3d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2b93a-a41f-449a-9492-9bc9f41ec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938CB-C12D-4627-8FE3-6196900FD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4D146-D109-4CFB-A8FD-952AD68D82CD}">
  <ds:schemaRefs>
    <ds:schemaRef ds:uri="http://schemas.microsoft.com/office/2006/metadata/properties"/>
    <ds:schemaRef ds:uri="http://schemas.openxmlformats.org/package/2006/metadata/core-properties"/>
    <ds:schemaRef ds:uri="bf5373a9-3ae6-4627-894d-852f27c3d4f0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3b32b93a-a41f-449a-9492-9bc9f41ec6d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14D5242-A856-44EC-85EC-8408DAAED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5373a9-3ae6-4627-894d-852f27c3d4f0"/>
    <ds:schemaRef ds:uri="3b32b93a-a41f-449a-9492-9bc9f41ec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Tegevuskava ja eelarve nov. 25 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FLONNEAU Anne (HOME)</dc:creator>
  <cp:keywords/>
  <dc:description/>
  <cp:lastModifiedBy>Aivi Kuivonen</cp:lastModifiedBy>
  <cp:revision/>
  <cp:lastPrinted>2022-03-04T22:46:47Z</cp:lastPrinted>
  <dcterms:created xsi:type="dcterms:W3CDTF">2021-10-27T08:36:12Z</dcterms:created>
  <dcterms:modified xsi:type="dcterms:W3CDTF">2025-11-17T09:37:13Z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0x010100E98322858357ED4DB8ACEC003F271AA8</vt:lpwstr>
  </property>
</Properties>
</file>